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ontabil\04 - DEMONSTRAÇÕES CONTABEIS\Demonst.Contabeis 2022\Arquivo para publicação site Prodemge\Ativo e Passivo\"/>
    </mc:Choice>
  </mc:AlternateContent>
  <bookViews>
    <workbookView xWindow="0" yWindow="0" windowWidth="11625" windowHeight="7920"/>
  </bookViews>
  <sheets>
    <sheet name="Ativo" sheetId="1" r:id="rId1"/>
    <sheet name="Passiv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2" l="1"/>
  <c r="D37" i="2"/>
  <c r="F36" i="2"/>
  <c r="D34" i="2"/>
  <c r="F30" i="2"/>
  <c r="D30" i="2"/>
  <c r="F21" i="2"/>
  <c r="D21" i="2"/>
  <c r="D20" i="2"/>
  <c r="D18" i="2"/>
  <c r="F17" i="2"/>
  <c r="D17" i="2"/>
  <c r="F16" i="2"/>
  <c r="F22" i="2" s="1"/>
  <c r="F38" i="2" s="1"/>
  <c r="D16" i="2"/>
  <c r="D15" i="2"/>
  <c r="D22" i="2" s="1"/>
  <c r="D38" i="2" s="1"/>
  <c r="F34" i="1"/>
  <c r="D34" i="1"/>
  <c r="F25" i="1"/>
  <c r="F35" i="1" s="1"/>
  <c r="F21" i="1"/>
  <c r="D21" i="1"/>
  <c r="F20" i="1"/>
  <c r="F16" i="1"/>
  <c r="D16" i="1"/>
  <c r="D15" i="1"/>
  <c r="D25" i="1" s="1"/>
  <c r="D35" i="1" s="1"/>
</calcChain>
</file>

<file path=xl/sharedStrings.xml><?xml version="1.0" encoding="utf-8"?>
<sst xmlns="http://schemas.openxmlformats.org/spreadsheetml/2006/main" count="61" uniqueCount="52">
  <si>
    <t>COMPANHIA DE TECNOLOGIA DA INFORMAÇÃO DO ESTADO DE</t>
  </si>
  <si>
    <t>MINAS GERAIS - PRODEMGE</t>
  </si>
  <si>
    <t>BALANÇO PATRIMONIAL EM 31 DE DEZEMBRO DE 2022 E 2021</t>
  </si>
  <si>
    <t>(VALORES EM MILHARES DE REAIS)</t>
  </si>
  <si>
    <t>ATIVO</t>
  </si>
  <si>
    <t>NE</t>
  </si>
  <si>
    <t>CIRCULANTE</t>
  </si>
  <si>
    <t xml:space="preserve">  Caixa e equivalente de caixa </t>
  </si>
  <si>
    <t xml:space="preserve">  Clientes - contas a receber</t>
  </si>
  <si>
    <t xml:space="preserve">  Serviços realizados a faturar</t>
  </si>
  <si>
    <t xml:space="preserve">  Estoques</t>
  </si>
  <si>
    <t xml:space="preserve">  Impostos a recuperar</t>
  </si>
  <si>
    <t xml:space="preserve">  Créditos Pis/Cofins</t>
  </si>
  <si>
    <t xml:space="preserve">  Devedores diversos</t>
  </si>
  <si>
    <t xml:space="preserve">  Ativos de contratos</t>
  </si>
  <si>
    <t xml:space="preserve">  Bens permanentes mantidos para venda</t>
  </si>
  <si>
    <t xml:space="preserve">  Despesas do exercício seguinte</t>
  </si>
  <si>
    <t>NÃO CIRCULANTE</t>
  </si>
  <si>
    <t xml:space="preserve">  Realizável a longo prazo</t>
  </si>
  <si>
    <t xml:space="preserve">   Depósitos judiciais</t>
  </si>
  <si>
    <t xml:space="preserve">   Faturamento pendente</t>
  </si>
  <si>
    <t xml:space="preserve">   Outros créditos a receber</t>
  </si>
  <si>
    <t xml:space="preserve">  Investimentos</t>
  </si>
  <si>
    <t xml:space="preserve">  Imobilizado</t>
  </si>
  <si>
    <t xml:space="preserve">  Intangível</t>
  </si>
  <si>
    <t>TOTAL DO ATIVO</t>
  </si>
  <si>
    <t>As notas explicativas integram as demonstrações  financeiras</t>
  </si>
  <si>
    <t>PASSIVO</t>
  </si>
  <si>
    <t xml:space="preserve">  Fornecedores</t>
  </si>
  <si>
    <t xml:space="preserve">  Obrigações sociais e trabalhistas</t>
  </si>
  <si>
    <t xml:space="preserve">  Obrigações fiscais</t>
  </si>
  <si>
    <t xml:space="preserve">  Provisão de  férias</t>
  </si>
  <si>
    <t xml:space="preserve">  Passivo atuarial Libertas</t>
  </si>
  <si>
    <t xml:space="preserve">  Dividendos e JCP a pagar</t>
  </si>
  <si>
    <t xml:space="preserve">  Demais contas a pagar</t>
  </si>
  <si>
    <t xml:space="preserve">  Provisão p/IRPJ e CSLL diferidos</t>
  </si>
  <si>
    <t xml:space="preserve">  Obrigações diversas</t>
  </si>
  <si>
    <t xml:space="preserve">  Benefício Pós-Emprego</t>
  </si>
  <si>
    <t xml:space="preserve">  Provisão para processos judiciais</t>
  </si>
  <si>
    <t xml:space="preserve">  Parcelamento IRPJ/CSLL</t>
  </si>
  <si>
    <t>PATRIMÔNIO LÍQUIDO</t>
  </si>
  <si>
    <t xml:space="preserve">  Capital social</t>
  </si>
  <si>
    <t>28.a</t>
  </si>
  <si>
    <t xml:space="preserve">  Ajuste avaliação atuarial</t>
  </si>
  <si>
    <t>28.b</t>
  </si>
  <si>
    <t xml:space="preserve">  Reserva de reavaliação</t>
  </si>
  <si>
    <t>28.c</t>
  </si>
  <si>
    <t xml:space="preserve">  Reserva legal</t>
  </si>
  <si>
    <t>28.d</t>
  </si>
  <si>
    <t xml:space="preserve">  Reserva de retenção de lucros</t>
  </si>
  <si>
    <t>28.e</t>
  </si>
  <si>
    <t>TOTAL DO PASSIVO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</si>
</sst>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_(* #,##0.00_);_(* \(#,##0.00\);_(* &quot;-&quot;??_);_(@_)"/>
    <numFmt numFmtId="166" formatCode="_(* #,##0,_);_(* \(#,##0,\);_(* &quot;-&quot;??_);_(@_)"/>
    <numFmt numFmtId="167" formatCode="_(* #,##0_);_(* \(#,##0\);_(* &quot;-&quot;??_);_(@_)"/>
  </numFmts>
  <fonts count="3" x14ac:knownFonts="1">
    <font>
      <sz val="10"/>
      <name val="Courier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FFFFFF"/>
      </right>
      <top style="medium">
        <color rgb="FFFFFFFF"/>
      </top>
      <bottom style="thin">
        <color theme="0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 style="thin">
        <color indexed="64"/>
      </top>
      <bottom style="thin">
        <color indexed="64"/>
      </bottom>
      <diagonal/>
    </border>
    <border>
      <left/>
      <right style="medium">
        <color rgb="FFFFFFFF"/>
      </right>
      <top style="thin">
        <color indexed="64"/>
      </top>
      <bottom style="double">
        <color indexed="64"/>
      </bottom>
      <diagonal/>
    </border>
  </borders>
  <cellStyleXfs count="2">
    <xf numFmtId="164" fontId="0" fillId="0" borderId="0"/>
    <xf numFmtId="165" fontId="2" fillId="0" borderId="0" applyFont="0" applyFill="0" applyBorder="0" applyAlignment="0" applyProtection="0"/>
  </cellStyleXfs>
  <cellXfs count="50">
    <xf numFmtId="164" fontId="0" fillId="0" borderId="0" xfId="0"/>
    <xf numFmtId="164" fontId="1" fillId="0" borderId="0" xfId="0" applyFont="1" applyFill="1"/>
    <xf numFmtId="164" fontId="2" fillId="0" borderId="0" xfId="0" applyFont="1" applyFill="1"/>
    <xf numFmtId="164" fontId="1" fillId="0" borderId="0" xfId="0" applyFont="1" applyFill="1" applyAlignment="1">
      <alignment horizontal="center"/>
    </xf>
    <xf numFmtId="164" fontId="1" fillId="0" borderId="0" xfId="0" applyFont="1" applyFill="1" applyAlignment="1" applyProtection="1">
      <alignment horizontal="center"/>
    </xf>
    <xf numFmtId="164" fontId="1" fillId="0" borderId="0" xfId="0" applyFont="1" applyFill="1" applyAlignment="1" applyProtection="1">
      <alignment horizontal="center"/>
    </xf>
    <xf numFmtId="164" fontId="1" fillId="0" borderId="0" xfId="0" applyFont="1" applyFill="1" applyBorder="1" applyAlignment="1" applyProtection="1">
      <alignment horizontal="center"/>
    </xf>
    <xf numFmtId="164" fontId="1" fillId="0" borderId="0" xfId="0" applyFont="1" applyFill="1" applyBorder="1" applyAlignment="1" applyProtection="1">
      <alignment horizontal="center"/>
    </xf>
    <xf numFmtId="164" fontId="1" fillId="0" borderId="0" xfId="0" applyFont="1" applyFill="1" applyBorder="1" applyAlignment="1" applyProtection="1">
      <alignment vertical="center"/>
    </xf>
    <xf numFmtId="164" fontId="1" fillId="0" borderId="0" xfId="0" applyFont="1" applyFill="1" applyBorder="1" applyAlignment="1" applyProtection="1">
      <alignment horizontal="center" vertical="center"/>
    </xf>
    <xf numFmtId="164" fontId="1" fillId="0" borderId="1" xfId="0" quotePrefix="1" applyFont="1" applyFill="1" applyBorder="1" applyAlignment="1" applyProtection="1">
      <alignment horizontal="center"/>
    </xf>
    <xf numFmtId="164" fontId="1" fillId="0" borderId="0" xfId="0" quotePrefix="1" applyFont="1" applyFill="1" applyBorder="1" applyAlignment="1" applyProtection="1">
      <alignment horizontal="center"/>
    </xf>
    <xf numFmtId="164" fontId="2" fillId="0" borderId="0" xfId="0" applyFont="1" applyFill="1" applyBorder="1"/>
    <xf numFmtId="164" fontId="2" fillId="0" borderId="0" xfId="0" applyFont="1" applyFill="1" applyBorder="1" applyAlignment="1" applyProtection="1">
      <alignment vertical="center"/>
    </xf>
    <xf numFmtId="164" fontId="2" fillId="0" borderId="0" xfId="0" applyFont="1" applyFill="1" applyBorder="1" applyAlignment="1" applyProtection="1">
      <alignment horizontal="center" vertical="center"/>
    </xf>
    <xf numFmtId="166" fontId="2" fillId="0" borderId="2" xfId="1" applyNumberFormat="1" applyFont="1" applyFill="1" applyBorder="1" applyAlignment="1" applyProtection="1">
      <alignment vertical="center"/>
    </xf>
    <xf numFmtId="165" fontId="2" fillId="0" borderId="0" xfId="1" applyFont="1" applyFill="1" applyBorder="1" applyAlignment="1" applyProtection="1">
      <alignment vertical="center"/>
    </xf>
    <xf numFmtId="37" fontId="2" fillId="0" borderId="0" xfId="0" applyNumberFormat="1" applyFont="1" applyFill="1" applyAlignment="1" applyProtection="1">
      <alignment vertical="center"/>
    </xf>
    <xf numFmtId="166" fontId="2" fillId="0" borderId="3" xfId="1" applyNumberFormat="1" applyFont="1" applyFill="1" applyBorder="1" applyAlignment="1" applyProtection="1">
      <alignment vertical="center"/>
    </xf>
    <xf numFmtId="166" fontId="1" fillId="0" borderId="4" xfId="1" applyNumberFormat="1" applyFont="1" applyFill="1" applyBorder="1" applyAlignment="1" applyProtection="1">
      <alignment vertical="center"/>
    </xf>
    <xf numFmtId="165" fontId="1" fillId="0" borderId="0" xfId="1" applyFont="1" applyFill="1" applyAlignment="1" applyProtection="1">
      <alignment vertical="center"/>
    </xf>
    <xf numFmtId="37" fontId="1" fillId="0" borderId="0" xfId="0" applyNumberFormat="1" applyFont="1" applyFill="1" applyBorder="1" applyAlignment="1" applyProtection="1">
      <alignment vertical="center"/>
    </xf>
    <xf numFmtId="164" fontId="1" fillId="0" borderId="0" xfId="0" applyFont="1" applyFill="1" applyBorder="1" applyAlignment="1" applyProtection="1">
      <alignment horizontal="left"/>
    </xf>
    <xf numFmtId="167" fontId="1" fillId="0" borderId="0" xfId="1" applyNumberFormat="1" applyFont="1" applyFill="1" applyBorder="1" applyAlignment="1" applyProtection="1">
      <alignment vertical="center"/>
    </xf>
    <xf numFmtId="167" fontId="2" fillId="0" borderId="0" xfId="1" applyNumberFormat="1" applyFont="1" applyFill="1" applyBorder="1" applyAlignment="1">
      <alignment vertical="center"/>
    </xf>
    <xf numFmtId="167" fontId="2" fillId="0" borderId="0" xfId="1" applyNumberFormat="1" applyFont="1" applyFill="1" applyBorder="1" applyAlignment="1" applyProtection="1">
      <alignment vertical="center"/>
    </xf>
    <xf numFmtId="167" fontId="2" fillId="0" borderId="0" xfId="1" quotePrefix="1" applyNumberFormat="1" applyFont="1" applyFill="1" applyAlignment="1" applyProtection="1">
      <alignment vertical="center"/>
    </xf>
    <xf numFmtId="166" fontId="1" fillId="0" borderId="5" xfId="1" applyNumberFormat="1" applyFont="1" applyFill="1" applyBorder="1" applyAlignment="1" applyProtection="1">
      <alignment vertical="center"/>
    </xf>
    <xf numFmtId="164" fontId="2" fillId="0" borderId="0" xfId="0" applyFont="1" applyFill="1" applyAlignment="1">
      <alignment horizontal="center"/>
    </xf>
    <xf numFmtId="37" fontId="2" fillId="0" borderId="0" xfId="0" applyNumberFormat="1" applyFont="1" applyFill="1" applyBorder="1" applyAlignment="1" applyProtection="1">
      <alignment vertical="center"/>
    </xf>
    <xf numFmtId="164" fontId="2" fillId="0" borderId="0" xfId="0" applyFont="1" applyFill="1" applyAlignment="1" applyProtection="1">
      <alignment horizontal="center"/>
    </xf>
    <xf numFmtId="164" fontId="2" fillId="0" borderId="0" xfId="0" applyFont="1" applyFill="1" applyAlignment="1" applyProtection="1">
      <alignment horizontal="center"/>
    </xf>
    <xf numFmtId="167" fontId="2" fillId="0" borderId="0" xfId="1" applyNumberFormat="1" applyFont="1" applyFill="1"/>
    <xf numFmtId="165" fontId="2" fillId="0" borderId="0" xfId="1" applyFont="1" applyFill="1"/>
    <xf numFmtId="164" fontId="1" fillId="0" borderId="0" xfId="0" applyFont="1" applyFill="1" applyAlignment="1">
      <alignment horizontal="center"/>
    </xf>
    <xf numFmtId="164" fontId="1" fillId="0" borderId="0" xfId="0" applyFont="1" applyFill="1" applyAlignment="1" applyProtection="1">
      <alignment vertical="center"/>
    </xf>
    <xf numFmtId="164" fontId="1" fillId="0" borderId="0" xfId="0" applyFont="1" applyFill="1" applyAlignment="1" applyProtection="1">
      <alignment horizontal="center" vertical="center"/>
    </xf>
    <xf numFmtId="164" fontId="2" fillId="0" borderId="0" xfId="0" applyFont="1" applyFill="1" applyAlignment="1">
      <alignment vertical="center"/>
    </xf>
    <xf numFmtId="164" fontId="2" fillId="0" borderId="0" xfId="0" applyFont="1" applyFill="1" applyAlignment="1" applyProtection="1">
      <alignment vertical="center"/>
    </xf>
    <xf numFmtId="164" fontId="2" fillId="0" borderId="0" xfId="0" applyFont="1" applyFill="1" applyAlignment="1" applyProtection="1">
      <alignment horizontal="center" vertical="center"/>
    </xf>
    <xf numFmtId="167" fontId="2" fillId="0" borderId="0" xfId="1" applyNumberFormat="1" applyFont="1" applyFill="1" applyAlignment="1" applyProtection="1">
      <alignment vertical="center"/>
    </xf>
    <xf numFmtId="164" fontId="2" fillId="0" borderId="0" xfId="0" quotePrefix="1" applyFont="1" applyFill="1" applyAlignment="1" applyProtection="1">
      <alignment vertical="center"/>
    </xf>
    <xf numFmtId="164" fontId="2" fillId="0" borderId="0" xfId="0" quotePrefix="1" applyFont="1" applyFill="1" applyAlignment="1" applyProtection="1">
      <alignment horizontal="center" vertical="center"/>
    </xf>
    <xf numFmtId="164" fontId="2" fillId="0" borderId="0" xfId="0" applyFont="1" applyFill="1" applyAlignment="1">
      <alignment horizontal="center" vertical="center"/>
    </xf>
    <xf numFmtId="165" fontId="2" fillId="0" borderId="0" xfId="1" applyFont="1" applyFill="1" applyAlignment="1">
      <alignment vertical="center"/>
    </xf>
    <xf numFmtId="167" fontId="2" fillId="0" borderId="0" xfId="1" applyNumberFormat="1" applyFont="1" applyFill="1" applyAlignment="1">
      <alignment vertical="center"/>
    </xf>
    <xf numFmtId="164" fontId="1" fillId="0" borderId="0" xfId="0" applyFont="1" applyFill="1" applyAlignment="1">
      <alignment vertical="center"/>
    </xf>
    <xf numFmtId="164" fontId="1" fillId="0" borderId="0" xfId="0" applyFont="1" applyFill="1" applyAlignment="1">
      <alignment horizontal="center" vertical="center"/>
    </xf>
    <xf numFmtId="165" fontId="1" fillId="0" borderId="0" xfId="1" applyFont="1" applyFill="1" applyBorder="1" applyAlignment="1" applyProtection="1">
      <alignment vertical="center"/>
    </xf>
    <xf numFmtId="165" fontId="1" fillId="0" borderId="0" xfId="1" applyFont="1" applyFill="1" applyAlignment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85725</xdr:rowOff>
    </xdr:from>
    <xdr:to>
      <xdr:col>1</xdr:col>
      <xdr:colOff>1752600</xdr:colOff>
      <xdr:row>1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5725"/>
          <a:ext cx="1628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57150</xdr:rowOff>
    </xdr:from>
    <xdr:to>
      <xdr:col>1</xdr:col>
      <xdr:colOff>1323975</xdr:colOff>
      <xdr:row>1</xdr:row>
      <xdr:rowOff>161925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57150"/>
          <a:ext cx="1295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2"/>
  <sheetViews>
    <sheetView showGridLines="0" tabSelected="1" topLeftCell="A4" zoomScale="90" zoomScaleNormal="90" workbookViewId="0">
      <selection activeCell="J30" sqref="J30"/>
    </sheetView>
  </sheetViews>
  <sheetFormatPr defaultRowHeight="15.75" x14ac:dyDescent="0.25"/>
  <cols>
    <col min="1" max="1" width="3" style="2" customWidth="1"/>
    <col min="2" max="2" width="32.75" style="2" customWidth="1"/>
    <col min="3" max="3" width="4.75" style="2" customWidth="1"/>
    <col min="4" max="4" width="12.875" style="2" customWidth="1"/>
    <col min="5" max="5" width="1.125" style="2" customWidth="1"/>
    <col min="6" max="6" width="12.875" style="2" customWidth="1"/>
    <col min="7" max="7" width="1.125" style="2" customWidth="1"/>
    <col min="8" max="16384" width="9" style="2"/>
  </cols>
  <sheetData>
    <row r="1" spans="2:7" x14ac:dyDescent="0.25">
      <c r="B1" s="1"/>
      <c r="C1" s="1"/>
    </row>
    <row r="2" spans="2:7" x14ac:dyDescent="0.25">
      <c r="B2" s="1"/>
      <c r="C2" s="1"/>
    </row>
    <row r="3" spans="2:7" x14ac:dyDescent="0.25">
      <c r="B3" s="3" t="s">
        <v>0</v>
      </c>
      <c r="C3" s="3"/>
      <c r="D3" s="3"/>
      <c r="E3" s="3"/>
      <c r="F3" s="3"/>
      <c r="G3" s="3"/>
    </row>
    <row r="4" spans="2:7" x14ac:dyDescent="0.25">
      <c r="B4" s="3" t="s">
        <v>1</v>
      </c>
      <c r="C4" s="3"/>
      <c r="D4" s="3"/>
      <c r="E4" s="3"/>
      <c r="F4" s="3"/>
      <c r="G4" s="3"/>
    </row>
    <row r="5" spans="2:7" x14ac:dyDescent="0.25">
      <c r="B5" s="1"/>
      <c r="C5" s="1"/>
      <c r="F5" s="1"/>
      <c r="G5" s="1"/>
    </row>
    <row r="6" spans="2:7" x14ac:dyDescent="0.25">
      <c r="B6" s="3" t="s">
        <v>2</v>
      </c>
      <c r="C6" s="3"/>
      <c r="D6" s="3"/>
      <c r="E6" s="3"/>
      <c r="F6" s="3"/>
      <c r="G6" s="3"/>
    </row>
    <row r="7" spans="2:7" x14ac:dyDescent="0.25">
      <c r="B7" s="1"/>
      <c r="C7" s="1"/>
    </row>
    <row r="8" spans="2:7" x14ac:dyDescent="0.25">
      <c r="B8" s="4" t="s">
        <v>3</v>
      </c>
      <c r="C8" s="4"/>
      <c r="D8" s="4"/>
      <c r="E8" s="4"/>
      <c r="F8" s="4"/>
      <c r="G8" s="4"/>
    </row>
    <row r="9" spans="2:7" x14ac:dyDescent="0.25">
      <c r="B9" s="5"/>
      <c r="C9" s="5"/>
      <c r="D9" s="5"/>
      <c r="E9" s="5"/>
      <c r="F9" s="5"/>
      <c r="G9" s="5"/>
    </row>
    <row r="10" spans="2:7" x14ac:dyDescent="0.25">
      <c r="B10" s="6" t="s">
        <v>4</v>
      </c>
      <c r="C10" s="6"/>
      <c r="D10" s="6"/>
      <c r="E10" s="6"/>
      <c r="F10" s="6"/>
      <c r="G10" s="6"/>
    </row>
    <row r="11" spans="2:7" x14ac:dyDescent="0.25">
      <c r="B11" s="7"/>
      <c r="C11" s="7"/>
      <c r="D11" s="7"/>
      <c r="E11" s="5"/>
      <c r="F11" s="5"/>
      <c r="G11" s="5"/>
    </row>
    <row r="12" spans="2:7" x14ac:dyDescent="0.25">
      <c r="B12" s="8"/>
      <c r="C12" s="9" t="s">
        <v>5</v>
      </c>
      <c r="D12" s="10">
        <v>2022</v>
      </c>
      <c r="F12" s="10">
        <v>2021</v>
      </c>
      <c r="G12" s="11"/>
    </row>
    <row r="13" spans="2:7" x14ac:dyDescent="0.25">
      <c r="B13" s="8"/>
      <c r="C13" s="9"/>
      <c r="D13" s="11"/>
      <c r="F13" s="11"/>
      <c r="G13" s="11"/>
    </row>
    <row r="14" spans="2:7" ht="16.5" thickBot="1" x14ac:dyDescent="0.3">
      <c r="B14" s="8" t="s">
        <v>6</v>
      </c>
      <c r="C14" s="8"/>
      <c r="D14" s="11"/>
      <c r="E14" s="12"/>
      <c r="F14" s="11"/>
      <c r="G14" s="11"/>
    </row>
    <row r="15" spans="2:7" ht="16.5" thickBot="1" x14ac:dyDescent="0.3">
      <c r="B15" s="13" t="s">
        <v>7</v>
      </c>
      <c r="C15" s="14">
        <v>4</v>
      </c>
      <c r="D15" s="15">
        <f>242982.36+122216882.11</f>
        <v>122459864.47</v>
      </c>
      <c r="E15" s="16"/>
      <c r="F15" s="15">
        <v>109890172.91</v>
      </c>
      <c r="G15" s="17"/>
    </row>
    <row r="16" spans="2:7" ht="16.5" thickBot="1" x14ac:dyDescent="0.3">
      <c r="B16" s="13" t="s">
        <v>8</v>
      </c>
      <c r="C16" s="14">
        <v>5</v>
      </c>
      <c r="D16" s="15">
        <f>26692862.41+886320.96+9621.18+12309.73+554283.4</f>
        <v>28155397.68</v>
      </c>
      <c r="E16" s="16"/>
      <c r="F16" s="15">
        <f>17945365.16+1491215.82+178039.47+21720.67+523625.69</f>
        <v>20159966.810000002</v>
      </c>
      <c r="G16" s="17"/>
    </row>
    <row r="17" spans="2:7" ht="16.5" thickBot="1" x14ac:dyDescent="0.3">
      <c r="B17" s="13" t="s">
        <v>9</v>
      </c>
      <c r="C17" s="14">
        <v>6</v>
      </c>
      <c r="D17" s="15">
        <v>27667027.780000001</v>
      </c>
      <c r="E17" s="16"/>
      <c r="F17" s="15">
        <v>25651312.030000001</v>
      </c>
      <c r="G17" s="17"/>
    </row>
    <row r="18" spans="2:7" ht="16.5" thickBot="1" x14ac:dyDescent="0.3">
      <c r="B18" s="13" t="s">
        <v>10</v>
      </c>
      <c r="C18" s="14">
        <v>7</v>
      </c>
      <c r="D18" s="15">
        <v>424601.35</v>
      </c>
      <c r="E18" s="16"/>
      <c r="F18" s="15">
        <v>435370.83</v>
      </c>
      <c r="G18" s="17"/>
    </row>
    <row r="19" spans="2:7" ht="16.5" thickBot="1" x14ac:dyDescent="0.3">
      <c r="B19" s="13" t="s">
        <v>11</v>
      </c>
      <c r="C19" s="14">
        <v>8</v>
      </c>
      <c r="D19" s="15">
        <v>2037318.67</v>
      </c>
      <c r="E19" s="16"/>
      <c r="F19" s="15">
        <v>552949.34</v>
      </c>
      <c r="G19" s="17"/>
    </row>
    <row r="20" spans="2:7" ht="16.5" thickBot="1" x14ac:dyDescent="0.3">
      <c r="B20" s="13" t="s">
        <v>12</v>
      </c>
      <c r="C20" s="14">
        <v>9</v>
      </c>
      <c r="D20" s="15">
        <v>311189.65000000002</v>
      </c>
      <c r="E20" s="16"/>
      <c r="F20" s="15">
        <f>229392.07+1000</f>
        <v>230392.07</v>
      </c>
      <c r="G20" s="17"/>
    </row>
    <row r="21" spans="2:7" ht="16.5" thickBot="1" x14ac:dyDescent="0.3">
      <c r="B21" s="13" t="s">
        <v>13</v>
      </c>
      <c r="C21" s="14">
        <v>10</v>
      </c>
      <c r="D21" s="15">
        <f>7560+675516.22-2938.22</f>
        <v>680138</v>
      </c>
      <c r="E21" s="16"/>
      <c r="F21" s="15">
        <f>2840+702052.59+12374.6</f>
        <v>717267.19</v>
      </c>
      <c r="G21" s="17"/>
    </row>
    <row r="22" spans="2:7" ht="16.5" thickBot="1" x14ac:dyDescent="0.3">
      <c r="B22" s="13" t="s">
        <v>14</v>
      </c>
      <c r="C22" s="14"/>
      <c r="D22" s="15">
        <v>0</v>
      </c>
      <c r="E22" s="16"/>
      <c r="F22" s="15">
        <v>75767.600000000006</v>
      </c>
      <c r="G22" s="17"/>
    </row>
    <row r="23" spans="2:7" ht="16.5" thickBot="1" x14ac:dyDescent="0.3">
      <c r="B23" s="13" t="s">
        <v>15</v>
      </c>
      <c r="C23" s="14"/>
      <c r="D23" s="15">
        <v>0</v>
      </c>
      <c r="E23" s="16"/>
      <c r="F23" s="15">
        <v>1860844.16</v>
      </c>
      <c r="G23" s="17"/>
    </row>
    <row r="24" spans="2:7" x14ac:dyDescent="0.25">
      <c r="B24" s="13" t="s">
        <v>16</v>
      </c>
      <c r="C24" s="14">
        <v>11</v>
      </c>
      <c r="D24" s="18">
        <v>1427558.17</v>
      </c>
      <c r="E24" s="16"/>
      <c r="F24" s="18">
        <v>1318003.83</v>
      </c>
      <c r="G24" s="17"/>
    </row>
    <row r="25" spans="2:7" x14ac:dyDescent="0.25">
      <c r="B25" s="13"/>
      <c r="C25" s="14"/>
      <c r="D25" s="19">
        <f>SUM(D15:D24)</f>
        <v>183163095.76999998</v>
      </c>
      <c r="E25" s="20"/>
      <c r="F25" s="19">
        <f>SUM(F15:F24)</f>
        <v>160892046.77000001</v>
      </c>
      <c r="G25" s="21"/>
    </row>
    <row r="26" spans="2:7" x14ac:dyDescent="0.25">
      <c r="B26" s="22" t="s">
        <v>17</v>
      </c>
      <c r="C26" s="7"/>
      <c r="D26" s="23"/>
      <c r="E26" s="24"/>
      <c r="F26" s="23"/>
      <c r="G26" s="21"/>
    </row>
    <row r="27" spans="2:7" ht="16.5" thickBot="1" x14ac:dyDescent="0.3">
      <c r="B27" s="13" t="s">
        <v>18</v>
      </c>
      <c r="C27" s="14"/>
      <c r="D27" s="25"/>
      <c r="E27" s="26"/>
      <c r="F27" s="25"/>
      <c r="G27" s="17"/>
    </row>
    <row r="28" spans="2:7" ht="16.5" thickBot="1" x14ac:dyDescent="0.3">
      <c r="B28" s="13" t="s">
        <v>19</v>
      </c>
      <c r="C28" s="14">
        <v>12</v>
      </c>
      <c r="D28" s="15">
        <v>9202185.1400000006</v>
      </c>
      <c r="E28" s="16"/>
      <c r="F28" s="15">
        <v>8042053.5199999996</v>
      </c>
      <c r="G28" s="17"/>
    </row>
    <row r="29" spans="2:7" ht="16.5" thickBot="1" x14ac:dyDescent="0.3">
      <c r="B29" s="13" t="s">
        <v>20</v>
      </c>
      <c r="C29" s="14">
        <v>13</v>
      </c>
      <c r="D29" s="15">
        <v>7842963.9800000004</v>
      </c>
      <c r="E29" s="16"/>
      <c r="F29" s="15">
        <v>17128223.829999998</v>
      </c>
      <c r="G29" s="17"/>
    </row>
    <row r="30" spans="2:7" ht="16.5" thickBot="1" x14ac:dyDescent="0.3">
      <c r="B30" s="13" t="s">
        <v>21</v>
      </c>
      <c r="C30" s="14">
        <v>14</v>
      </c>
      <c r="D30" s="15">
        <v>166596.85</v>
      </c>
      <c r="E30" s="16"/>
      <c r="F30" s="15">
        <v>139587.18</v>
      </c>
      <c r="G30" s="17"/>
    </row>
    <row r="31" spans="2:7" ht="16.5" thickBot="1" x14ac:dyDescent="0.3">
      <c r="B31" s="13" t="s">
        <v>22</v>
      </c>
      <c r="C31" s="14">
        <v>15</v>
      </c>
      <c r="D31" s="15">
        <v>313309.83</v>
      </c>
      <c r="E31" s="16"/>
      <c r="F31" s="15">
        <v>313309.83</v>
      </c>
      <c r="G31" s="17"/>
    </row>
    <row r="32" spans="2:7" ht="16.5" thickBot="1" x14ac:dyDescent="0.3">
      <c r="B32" s="13" t="s">
        <v>23</v>
      </c>
      <c r="C32" s="14">
        <v>16</v>
      </c>
      <c r="D32" s="15">
        <v>35199547.509999998</v>
      </c>
      <c r="E32" s="16"/>
      <c r="F32" s="15">
        <v>33136585.359999999</v>
      </c>
      <c r="G32" s="17"/>
    </row>
    <row r="33" spans="2:7" x14ac:dyDescent="0.25">
      <c r="B33" s="13" t="s">
        <v>24</v>
      </c>
      <c r="C33" s="14">
        <v>17</v>
      </c>
      <c r="D33" s="15">
        <v>4705065.74</v>
      </c>
      <c r="E33" s="16"/>
      <c r="F33" s="15">
        <v>3453191.2</v>
      </c>
      <c r="G33" s="17"/>
    </row>
    <row r="34" spans="2:7" x14ac:dyDescent="0.25">
      <c r="B34" s="13"/>
      <c r="C34" s="14"/>
      <c r="D34" s="19">
        <f>SUM(D27:D33)</f>
        <v>57429669.050000004</v>
      </c>
      <c r="E34" s="20"/>
      <c r="F34" s="19">
        <f>SUM(F27:F33)</f>
        <v>62212950.920000002</v>
      </c>
      <c r="G34" s="21"/>
    </row>
    <row r="35" spans="2:7" ht="16.5" thickBot="1" x14ac:dyDescent="0.3">
      <c r="B35" s="8" t="s">
        <v>25</v>
      </c>
      <c r="C35" s="9"/>
      <c r="D35" s="27">
        <f>D25+D34</f>
        <v>240592764.81999999</v>
      </c>
      <c r="E35" s="20"/>
      <c r="F35" s="27">
        <f>F25+F34</f>
        <v>223104997.69</v>
      </c>
      <c r="G35" s="21"/>
    </row>
    <row r="36" spans="2:7" ht="16.5" thickTop="1" x14ac:dyDescent="0.25">
      <c r="C36" s="28"/>
      <c r="F36" s="29"/>
      <c r="G36" s="29"/>
    </row>
    <row r="37" spans="2:7" x14ac:dyDescent="0.25">
      <c r="B37" s="30" t="s">
        <v>26</v>
      </c>
      <c r="C37" s="30"/>
      <c r="D37" s="30"/>
      <c r="E37" s="30"/>
      <c r="F37" s="30"/>
      <c r="G37" s="31"/>
    </row>
    <row r="39" spans="2:7" x14ac:dyDescent="0.25">
      <c r="D39" s="32"/>
    </row>
    <row r="40" spans="2:7" x14ac:dyDescent="0.25">
      <c r="D40" s="33"/>
    </row>
    <row r="41" spans="2:7" x14ac:dyDescent="0.25">
      <c r="D41" s="33"/>
    </row>
    <row r="42" spans="2:7" x14ac:dyDescent="0.25">
      <c r="D42" s="33"/>
    </row>
  </sheetData>
  <mergeCells count="6">
    <mergeCell ref="B3:G3"/>
    <mergeCell ref="B4:G4"/>
    <mergeCell ref="B6:G6"/>
    <mergeCell ref="B8:G8"/>
    <mergeCell ref="B10:G10"/>
    <mergeCell ref="B37:F37"/>
  </mergeCells>
  <pageMargins left="0.511811024" right="0.511811024" top="0.78740157499999996" bottom="0.78740157499999996" header="0.31496062000000002" footer="0.31496062000000002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7"/>
  <sheetViews>
    <sheetView showGridLines="0" topLeftCell="A7" zoomScale="90" zoomScaleNormal="90" workbookViewId="0">
      <selection activeCell="J30" sqref="J30"/>
    </sheetView>
  </sheetViews>
  <sheetFormatPr defaultRowHeight="15.75" x14ac:dyDescent="0.25"/>
  <cols>
    <col min="1" max="1" width="3.375" style="2" customWidth="1"/>
    <col min="2" max="2" width="29.25" style="2" customWidth="1"/>
    <col min="3" max="3" width="5.75" style="28" customWidth="1"/>
    <col min="4" max="4" width="14.875" style="2" bestFit="1" customWidth="1"/>
    <col min="5" max="5" width="1" style="2" customWidth="1"/>
    <col min="6" max="6" width="14.875" style="2" bestFit="1" customWidth="1"/>
    <col min="7" max="7" width="1" style="2" customWidth="1"/>
    <col min="8" max="8" width="14.375" style="2" bestFit="1" customWidth="1"/>
    <col min="9" max="16384" width="9" style="2"/>
  </cols>
  <sheetData>
    <row r="2" spans="2:7" x14ac:dyDescent="0.25">
      <c r="B2" s="1"/>
      <c r="C2" s="34"/>
    </row>
    <row r="3" spans="2:7" x14ac:dyDescent="0.25">
      <c r="B3" s="3" t="s">
        <v>0</v>
      </c>
      <c r="C3" s="3"/>
      <c r="D3" s="3"/>
      <c r="E3" s="3"/>
      <c r="F3" s="3"/>
      <c r="G3" s="3"/>
    </row>
    <row r="4" spans="2:7" x14ac:dyDescent="0.25">
      <c r="B4" s="3" t="s">
        <v>1</v>
      </c>
      <c r="C4" s="3"/>
      <c r="D4" s="3"/>
      <c r="E4" s="3"/>
      <c r="F4" s="3"/>
      <c r="G4" s="3"/>
    </row>
    <row r="5" spans="2:7" x14ac:dyDescent="0.25">
      <c r="B5" s="1"/>
      <c r="C5" s="34"/>
      <c r="F5" s="1"/>
      <c r="G5" s="1"/>
    </row>
    <row r="6" spans="2:7" x14ac:dyDescent="0.25">
      <c r="B6" s="3" t="s">
        <v>2</v>
      </c>
      <c r="C6" s="3"/>
      <c r="D6" s="3"/>
      <c r="E6" s="3"/>
      <c r="F6" s="3"/>
      <c r="G6" s="3"/>
    </row>
    <row r="7" spans="2:7" x14ac:dyDescent="0.25">
      <c r="B7" s="1"/>
      <c r="C7" s="34"/>
    </row>
    <row r="8" spans="2:7" x14ac:dyDescent="0.25">
      <c r="B8" s="4" t="s">
        <v>3</v>
      </c>
      <c r="C8" s="4"/>
      <c r="D8" s="4"/>
      <c r="E8" s="4"/>
      <c r="F8" s="4"/>
      <c r="G8" s="4"/>
    </row>
    <row r="9" spans="2:7" x14ac:dyDescent="0.25">
      <c r="B9" s="1"/>
      <c r="C9" s="34"/>
      <c r="D9" s="1"/>
      <c r="E9" s="1"/>
    </row>
    <row r="10" spans="2:7" x14ac:dyDescent="0.25">
      <c r="B10" s="3" t="s">
        <v>27</v>
      </c>
      <c r="C10" s="3"/>
      <c r="D10" s="3"/>
      <c r="E10" s="3"/>
      <c r="F10" s="3"/>
      <c r="G10" s="3"/>
    </row>
    <row r="11" spans="2:7" ht="18.75" customHeight="1" x14ac:dyDescent="0.25">
      <c r="B11" s="34"/>
      <c r="C11" s="34"/>
      <c r="D11" s="34"/>
      <c r="E11" s="34"/>
      <c r="F11" s="34"/>
      <c r="G11" s="34"/>
    </row>
    <row r="12" spans="2:7" x14ac:dyDescent="0.25">
      <c r="C12" s="34" t="s">
        <v>5</v>
      </c>
      <c r="D12" s="10">
        <v>2022</v>
      </c>
      <c r="F12" s="10">
        <v>2021</v>
      </c>
      <c r="G12" s="11"/>
    </row>
    <row r="13" spans="2:7" x14ac:dyDescent="0.25">
      <c r="C13" s="34"/>
      <c r="D13" s="11"/>
      <c r="F13" s="11"/>
      <c r="G13" s="11"/>
    </row>
    <row r="14" spans="2:7" ht="16.5" thickBot="1" x14ac:dyDescent="0.3">
      <c r="B14" s="35" t="s">
        <v>6</v>
      </c>
      <c r="C14" s="36"/>
      <c r="D14" s="37"/>
      <c r="E14" s="35"/>
      <c r="F14" s="37"/>
      <c r="G14" s="37"/>
    </row>
    <row r="15" spans="2:7" ht="16.5" thickBot="1" x14ac:dyDescent="0.3">
      <c r="B15" s="38" t="s">
        <v>28</v>
      </c>
      <c r="C15" s="39">
        <v>18</v>
      </c>
      <c r="D15" s="15">
        <f>12307896.21</f>
        <v>12307896.210000001</v>
      </c>
      <c r="E15" s="16"/>
      <c r="F15" s="15">
        <v>11991037.310000001</v>
      </c>
      <c r="G15" s="40"/>
    </row>
    <row r="16" spans="2:7" ht="16.5" thickBot="1" x14ac:dyDescent="0.3">
      <c r="B16" s="41" t="s">
        <v>29</v>
      </c>
      <c r="C16" s="42">
        <v>19</v>
      </c>
      <c r="D16" s="15">
        <f>15345236.44+7384010.59+218325.42</f>
        <v>22947572.450000003</v>
      </c>
      <c r="E16" s="16"/>
      <c r="F16" s="15">
        <f>14410976.65+8137756.1+143336.62</f>
        <v>22692069.370000001</v>
      </c>
      <c r="G16" s="40"/>
    </row>
    <row r="17" spans="2:7" ht="16.5" thickBot="1" x14ac:dyDescent="0.3">
      <c r="B17" s="38" t="s">
        <v>30</v>
      </c>
      <c r="C17" s="39">
        <v>20</v>
      </c>
      <c r="D17" s="15">
        <f>4079084.53+9997.8+3599.28+1167206.64</f>
        <v>5259888.2499999991</v>
      </c>
      <c r="E17" s="16"/>
      <c r="F17" s="15">
        <f>4284422.23+9997.8+3599.28+1053620.05</f>
        <v>5351639.3600000003</v>
      </c>
      <c r="G17" s="40"/>
    </row>
    <row r="18" spans="2:7" ht="16.5" thickBot="1" x14ac:dyDescent="0.3">
      <c r="B18" s="41" t="s">
        <v>31</v>
      </c>
      <c r="C18" s="42"/>
      <c r="D18" s="15">
        <f>16463886.45-1000</f>
        <v>16462886.449999999</v>
      </c>
      <c r="E18" s="16"/>
      <c r="F18" s="15">
        <v>14212779.460000001</v>
      </c>
      <c r="G18" s="40"/>
    </row>
    <row r="19" spans="2:7" ht="16.5" thickBot="1" x14ac:dyDescent="0.3">
      <c r="B19" s="38" t="s">
        <v>32</v>
      </c>
      <c r="C19" s="39">
        <v>21</v>
      </c>
      <c r="D19" s="15">
        <v>0</v>
      </c>
      <c r="E19" s="16"/>
      <c r="F19" s="15">
        <v>5937406.5300000003</v>
      </c>
      <c r="G19" s="40"/>
    </row>
    <row r="20" spans="2:7" ht="16.5" thickBot="1" x14ac:dyDescent="0.3">
      <c r="B20" s="38" t="s">
        <v>33</v>
      </c>
      <c r="C20" s="39">
        <v>22</v>
      </c>
      <c r="D20" s="15">
        <f>19460555.44</f>
        <v>19460555.440000001</v>
      </c>
      <c r="E20" s="16"/>
      <c r="F20" s="15">
        <v>12223688.35</v>
      </c>
      <c r="G20" s="40"/>
    </row>
    <row r="21" spans="2:7" x14ac:dyDescent="0.25">
      <c r="B21" s="38" t="s">
        <v>34</v>
      </c>
      <c r="C21" s="39">
        <v>23</v>
      </c>
      <c r="D21" s="15">
        <f>21290429.48-218325.42-19460555.44+2307048.41-1</f>
        <v>3918596.0299999975</v>
      </c>
      <c r="E21" s="16"/>
      <c r="F21" s="15">
        <f>14168248.23-143336.62-12223688.35</f>
        <v>1801223.2600000016</v>
      </c>
      <c r="G21" s="40"/>
    </row>
    <row r="22" spans="2:7" x14ac:dyDescent="0.25">
      <c r="B22" s="37"/>
      <c r="C22" s="43"/>
      <c r="D22" s="19">
        <f>SUM(D15:D21)+1000</f>
        <v>80358394.829999998</v>
      </c>
      <c r="E22" s="20"/>
      <c r="F22" s="19">
        <f>SUM(F15:F21)</f>
        <v>74209843.640000001</v>
      </c>
      <c r="G22" s="23"/>
    </row>
    <row r="23" spans="2:7" ht="16.5" thickBot="1" x14ac:dyDescent="0.3">
      <c r="B23" s="35" t="s">
        <v>17</v>
      </c>
      <c r="C23" s="36"/>
      <c r="D23" s="44"/>
      <c r="E23" s="20"/>
      <c r="F23" s="44"/>
      <c r="G23" s="45"/>
    </row>
    <row r="24" spans="2:7" ht="16.5" thickBot="1" x14ac:dyDescent="0.3">
      <c r="B24" s="38" t="s">
        <v>32</v>
      </c>
      <c r="C24" s="39">
        <v>21</v>
      </c>
      <c r="D24" s="15">
        <v>0</v>
      </c>
      <c r="E24" s="16"/>
      <c r="F24" s="15">
        <v>12094000</v>
      </c>
      <c r="G24" s="40"/>
    </row>
    <row r="25" spans="2:7" ht="16.5" thickBot="1" x14ac:dyDescent="0.3">
      <c r="B25" s="38" t="s">
        <v>35</v>
      </c>
      <c r="C25" s="39">
        <v>24</v>
      </c>
      <c r="D25" s="15">
        <v>4180000</v>
      </c>
      <c r="E25" s="16"/>
      <c r="F25" s="15">
        <v>8868000</v>
      </c>
      <c r="G25" s="32"/>
    </row>
    <row r="26" spans="2:7" ht="16.5" thickBot="1" x14ac:dyDescent="0.3">
      <c r="B26" s="41" t="s">
        <v>36</v>
      </c>
      <c r="C26" s="42">
        <v>25</v>
      </c>
      <c r="D26" s="15">
        <v>1570000</v>
      </c>
      <c r="E26" s="16"/>
      <c r="F26" s="15">
        <v>981000</v>
      </c>
      <c r="G26" s="32"/>
    </row>
    <row r="27" spans="2:7" ht="16.5" thickBot="1" x14ac:dyDescent="0.3">
      <c r="B27" s="38" t="s">
        <v>37</v>
      </c>
      <c r="C27" s="39">
        <v>26</v>
      </c>
      <c r="D27" s="15">
        <v>7257000</v>
      </c>
      <c r="E27" s="16"/>
      <c r="F27" s="15">
        <v>12505000</v>
      </c>
      <c r="G27" s="32"/>
    </row>
    <row r="28" spans="2:7" ht="16.5" thickBot="1" x14ac:dyDescent="0.3">
      <c r="B28" s="38" t="s">
        <v>38</v>
      </c>
      <c r="C28" s="39">
        <v>27</v>
      </c>
      <c r="D28" s="15">
        <v>11365000</v>
      </c>
      <c r="E28" s="16"/>
      <c r="F28" s="15">
        <v>7219000</v>
      </c>
      <c r="G28" s="32"/>
    </row>
    <row r="29" spans="2:7" x14ac:dyDescent="0.25">
      <c r="B29" s="41" t="s">
        <v>39</v>
      </c>
      <c r="C29" s="42">
        <v>20</v>
      </c>
      <c r="D29" s="15">
        <v>1654000</v>
      </c>
      <c r="E29" s="16"/>
      <c r="F29" s="15">
        <v>2546000</v>
      </c>
      <c r="G29" s="40"/>
    </row>
    <row r="30" spans="2:7" x14ac:dyDescent="0.25">
      <c r="B30" s="37"/>
      <c r="C30" s="43"/>
      <c r="D30" s="19">
        <f>SUM(D24:D29)</f>
        <v>26026000</v>
      </c>
      <c r="E30" s="20"/>
      <c r="F30" s="19">
        <f>SUM(F24:F29)</f>
        <v>44213000</v>
      </c>
      <c r="G30" s="23"/>
    </row>
    <row r="31" spans="2:7" ht="16.5" thickBot="1" x14ac:dyDescent="0.3">
      <c r="B31" s="46" t="s">
        <v>40</v>
      </c>
      <c r="C31" s="47"/>
      <c r="D31" s="48"/>
      <c r="E31" s="49"/>
      <c r="F31" s="48"/>
      <c r="G31" s="23"/>
    </row>
    <row r="32" spans="2:7" ht="16.5" thickBot="1" x14ac:dyDescent="0.3">
      <c r="B32" s="38" t="s">
        <v>41</v>
      </c>
      <c r="C32" s="39" t="s">
        <v>42</v>
      </c>
      <c r="D32" s="15">
        <v>97540247</v>
      </c>
      <c r="E32" s="16"/>
      <c r="F32" s="15">
        <v>97540247</v>
      </c>
      <c r="G32" s="25"/>
    </row>
    <row r="33" spans="2:8" ht="16.5" thickBot="1" x14ac:dyDescent="0.3">
      <c r="B33" s="38" t="s">
        <v>43</v>
      </c>
      <c r="C33" s="39" t="s">
        <v>44</v>
      </c>
      <c r="D33" s="15">
        <v>0</v>
      </c>
      <c r="E33" s="16"/>
      <c r="F33" s="15">
        <v>-8034331.0800000001</v>
      </c>
      <c r="G33" s="25"/>
      <c r="H33" s="33"/>
    </row>
    <row r="34" spans="2:8" ht="16.5" thickBot="1" x14ac:dyDescent="0.3">
      <c r="B34" s="38" t="s">
        <v>45</v>
      </c>
      <c r="C34" s="39" t="s">
        <v>46</v>
      </c>
      <c r="D34" s="15">
        <f>10216258.92+1000</f>
        <v>10217258.92</v>
      </c>
      <c r="E34" s="16"/>
      <c r="F34" s="15">
        <v>10242653.4</v>
      </c>
      <c r="G34" s="25"/>
    </row>
    <row r="35" spans="2:8" ht="16.5" thickBot="1" x14ac:dyDescent="0.3">
      <c r="B35" s="38" t="s">
        <v>47</v>
      </c>
      <c r="C35" s="39" t="s">
        <v>48</v>
      </c>
      <c r="D35" s="15">
        <v>2905371.29</v>
      </c>
      <c r="E35" s="16"/>
      <c r="F35" s="15">
        <v>857802.69</v>
      </c>
      <c r="G35" s="25"/>
    </row>
    <row r="36" spans="2:8" x14ac:dyDescent="0.25">
      <c r="B36" s="38" t="s">
        <v>49</v>
      </c>
      <c r="C36" s="39" t="s">
        <v>50</v>
      </c>
      <c r="D36" s="15">
        <v>23546460.27</v>
      </c>
      <c r="E36" s="16"/>
      <c r="F36" s="15">
        <f>4074562.78+0.01-1000</f>
        <v>4073562.7899999996</v>
      </c>
      <c r="G36" s="25"/>
    </row>
    <row r="37" spans="2:8" x14ac:dyDescent="0.25">
      <c r="B37" s="37"/>
      <c r="C37" s="43"/>
      <c r="D37" s="19">
        <f>SUM(D32:D36)-1000</f>
        <v>134208337.48</v>
      </c>
      <c r="E37" s="20"/>
      <c r="F37" s="19">
        <f>SUM(F32:F36)+1000</f>
        <v>104680934.80000001</v>
      </c>
      <c r="G37" s="23"/>
    </row>
    <row r="38" spans="2:8" ht="16.5" thickBot="1" x14ac:dyDescent="0.3">
      <c r="B38" s="35" t="s">
        <v>51</v>
      </c>
      <c r="C38" s="36"/>
      <c r="D38" s="27">
        <f>+D22+D30+D37</f>
        <v>240592732.31</v>
      </c>
      <c r="E38" s="20"/>
      <c r="F38" s="27">
        <f>+F22+F30+F37</f>
        <v>223103778.44</v>
      </c>
      <c r="G38" s="23"/>
    </row>
    <row r="39" spans="2:8" ht="16.5" thickTop="1" x14ac:dyDescent="0.25"/>
    <row r="40" spans="2:8" ht="16.5" thickBot="1" x14ac:dyDescent="0.3">
      <c r="B40" s="30" t="s">
        <v>26</v>
      </c>
      <c r="C40" s="30"/>
      <c r="D40" s="30"/>
      <c r="E40" s="30"/>
      <c r="F40" s="30"/>
      <c r="G40" s="31"/>
    </row>
    <row r="41" spans="2:8" ht="16.5" thickBot="1" x14ac:dyDescent="0.3">
      <c r="B41" s="15"/>
      <c r="F41" s="33"/>
      <c r="G41" s="33"/>
    </row>
    <row r="42" spans="2:8" x14ac:dyDescent="0.25">
      <c r="B42" s="15"/>
      <c r="D42" s="33"/>
    </row>
    <row r="43" spans="2:8" x14ac:dyDescent="0.25">
      <c r="D43" s="16"/>
      <c r="F43" s="33"/>
      <c r="G43" s="33"/>
    </row>
    <row r="44" spans="2:8" x14ac:dyDescent="0.25">
      <c r="D44" s="33"/>
      <c r="F44" s="33"/>
      <c r="G44" s="33"/>
    </row>
    <row r="45" spans="2:8" x14ac:dyDescent="0.25">
      <c r="D45" s="33"/>
      <c r="F45" s="33"/>
      <c r="G45" s="33"/>
    </row>
    <row r="46" spans="2:8" x14ac:dyDescent="0.25">
      <c r="D46" s="33"/>
    </row>
    <row r="47" spans="2:8" x14ac:dyDescent="0.25">
      <c r="D47" s="33"/>
    </row>
  </sheetData>
  <mergeCells count="6">
    <mergeCell ref="B3:G3"/>
    <mergeCell ref="B4:G4"/>
    <mergeCell ref="B6:G6"/>
    <mergeCell ref="B8:G8"/>
    <mergeCell ref="B10:G10"/>
    <mergeCell ref="B40:F40"/>
  </mergeCells>
  <pageMargins left="0.511811024" right="0.511811024" top="0.78740157499999996" bottom="0.78740157499999996" header="0.31496062000000002" footer="0.31496062000000002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Ativo</vt:lpstr>
      <vt:lpstr>Passivo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p059467</dc:creator>
  <cp:lastModifiedBy>p059467</cp:lastModifiedBy>
  <dcterms:created xsi:type="dcterms:W3CDTF">2023-04-14T16:54:44Z</dcterms:created>
  <dcterms:modified xsi:type="dcterms:W3CDTF">2023-04-14T16:55:03Z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xcelMultiFormExcelAuto">
    <vt:lpwstr>0</vt:lpwstr>
  </property>
  <property fmtid="{D5CDD505-2E9C-101B-9397-08002B2CF9AE}" pid="3" name="AutoOpenUrl">
    <vt:lpwstr>0</vt:lpwstr>
  </property>
  <property fmtid="{D5CDD505-2E9C-101B-9397-08002B2CF9AE}" pid="4" name="AutoLoginExecuted">
    <vt:lpwstr>0</vt:lpwstr>
  </property>
  <property fmtid="{D5CDD505-2E9C-101B-9397-08002B2CF9AE}" pid="5" name="ExcelMultiForm">
    <vt:lpwstr>0</vt:lpwstr>
  </property>
  <property fmtid="{D5CDD505-2E9C-101B-9397-08002B2CF9AE}" pid="6" name="Application">
    <vt:lpwstr>0</vt:lpwstr>
  </property>
  <property fmtid="{D5CDD505-2E9C-101B-9397-08002B2CF9AE}" pid="7" name="MultiformPassword">
    <vt:lpwstr>0</vt:lpwstr>
  </property>
</Properties>
</file>